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5250" tabRatio="869" activeTab="1"/>
  </bookViews>
  <sheets>
    <sheet name="ob. ricavi x mese " sheetId="1" r:id="rId1"/>
    <sheet name="RIEPILOGO TOTALI 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<sst xmlns="http://schemas.openxmlformats.org/spreadsheetml/2006/main" count="34" uniqueCount="31">
  <si>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NEED A PREZZI DI VENDITA</t>
  </si>
  <si>
    <t>OBIETTIVO DI MARGINE</t>
  </si>
  <si>
    <t>NEED A PREZZI DI COSTO</t>
  </si>
  <si>
    <t>OBIETTIVO RESA MAGAZZINO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</si>
  <si>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</si>
  <si>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</si>
  <si>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</si>
  <si>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</si>
  <si>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</si>
  <si>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</si>
  <si>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</si>
  <si>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</si>
  <si>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</si>
  <si>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</si>
  <si>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</si>
  <si>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</si>
  <si>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Ricavi Netti (BDG AGG)</t>
  </si>
  <si>
    <t>1° Margine (€)</t>
  </si>
  <si>
    <t>1° Margine (%)</t>
  </si>
  <si>
    <t>%inc vend</t>
  </si>
  <si>
    <t>RICORSO AL MAGAZZINO</t>
  </si>
  <si>
    <t xml:space="preserve">RICORSO ALLO STOCK </t>
  </si>
  <si>
    <t xml:space="preserve">OPEN TO BUY   AI PREZZI DI COSTO </t>
  </si>
  <si>
    <t>FW</t>
  </si>
  <si>
    <t>SALDI FW</t>
  </si>
  <si>
    <t>SS</t>
  </si>
  <si>
    <t>SALDI SS</t>
  </si>
  <si>
    <t>TOTALE SS</t>
  </si>
  <si>
    <t>TOTALE FW</t>
  </si>
  <si>
    <t>TOTALE FW+SS</t>
  </si>
  <si>
    <t xml:space="preserve">OBIETTIVO DI VENDITA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</si>
</sst>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\ #,##0.00"/>
    <numFmt numFmtId="167" formatCode="_-* #,##0.0_-;\-* #,##0.0_-;_-* &quot;-&quot;??_-;_-@_-"/>
    <numFmt numFmtId="168" formatCode="_-* #,##0.0_-;\-* #,##0.0_-;_-* &quot;-&quot;?_-;_-@_-"/>
    <numFmt numFmtId="169" formatCode="_-* #,##0_-;\-* #,##0_-;_-* &quot;-&quot;?_-;_-@_-"/>
  </numFmts>
  <fonts count="52">
    <font>
      <sz val="8"/>
      <color theme="1"/>
      <name val="Verdana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sz val="8"/>
      <name val="Tahoma"/>
      <family val="2"/>
    </font>
    <font>
      <b/>
      <sz val="8"/>
      <color indexed="10"/>
      <name val="Verdana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Arial"/>
      <family val="2"/>
    </font>
    <font>
      <b/>
      <sz val="8"/>
      <color indexed="9"/>
      <name val="Verdana"/>
      <family val="2"/>
    </font>
    <font>
      <u val="single"/>
      <sz val="11.2"/>
      <color indexed="12"/>
      <name val="Verdana"/>
      <family val="2"/>
    </font>
    <font>
      <u val="single"/>
      <sz val="11.2"/>
      <color indexed="2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.2"/>
      <color theme="10"/>
      <name val="Verdana"/>
      <family val="2"/>
    </font>
    <font>
      <u val="single"/>
      <sz val="11.2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Arial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72">
    <xf numFmtId="0" fontId="0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2" applyNumberFormat="0" applyFill="0" applyAlignment="0" applyProtection="0"/>
    <xf numFmtId="0" fontId="33" fillId="2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31" borderId="4" applyNumberFormat="0" applyFont="0" applyAlignment="0" applyProtection="0"/>
    <xf numFmtId="0" fontId="38" fillId="21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74">
    <xf numFmtId="0" fontId="0" fillId="2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64" fontId="2" fillId="0" borderId="0" xfId="58" applyNumberFormat="1" applyFont="1" applyFill="1" applyAlignment="1">
      <alignment/>
    </xf>
    <xf numFmtId="165" fontId="2" fillId="0" borderId="0" xfId="45" applyNumberFormat="1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58" applyFont="1" applyFill="1" applyAlignment="1">
      <alignment/>
    </xf>
    <xf numFmtId="0" fontId="48" fillId="0" borderId="0" xfId="0" applyFont="1" applyFill="1" applyAlignment="1" applyProtection="1">
      <alignment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10" xfId="47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9" fontId="3" fillId="0" borderId="10" xfId="59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165" fontId="3" fillId="0" borderId="11" xfId="47" applyNumberFormat="1" applyFont="1" applyFill="1" applyBorder="1" applyAlignment="1" applyProtection="1">
      <alignment horizontal="center" vertical="center"/>
      <protection/>
    </xf>
    <xf numFmtId="9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9" fontId="3" fillId="0" borderId="11" xfId="59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49" fillId="0" borderId="24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/>
      <protection/>
    </xf>
    <xf numFmtId="0" fontId="0" fillId="3" borderId="10" xfId="0" applyFill="1" applyBorder="1" applyAlignment="1">
      <alignment/>
    </xf>
    <xf numFmtId="165" fontId="50" fillId="3" borderId="10" xfId="45" applyNumberFormat="1" applyFont="1" applyFill="1" applyBorder="1" applyAlignment="1">
      <alignment/>
    </xf>
    <xf numFmtId="165" fontId="2" fillId="3" borderId="10" xfId="45" applyNumberFormat="1" applyFont="1" applyFill="1" applyBorder="1" applyAlignment="1">
      <alignment/>
    </xf>
    <xf numFmtId="164" fontId="2" fillId="3" borderId="10" xfId="58" applyNumberFormat="1" applyFont="1" applyFill="1" applyBorder="1" applyAlignment="1">
      <alignment/>
    </xf>
    <xf numFmtId="10" fontId="0" fillId="3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65" fontId="50" fillId="4" borderId="10" xfId="45" applyNumberFormat="1" applyFont="1" applyFill="1" applyBorder="1" applyAlignment="1">
      <alignment/>
    </xf>
    <xf numFmtId="165" fontId="2" fillId="4" borderId="10" xfId="45" applyNumberFormat="1" applyFont="1" applyFill="1" applyBorder="1" applyAlignment="1">
      <alignment/>
    </xf>
    <xf numFmtId="164" fontId="2" fillId="4" borderId="10" xfId="58" applyNumberFormat="1" applyFont="1" applyFill="1" applyBorder="1" applyAlignment="1">
      <alignment/>
    </xf>
    <xf numFmtId="10" fontId="0" fillId="4" borderId="10" xfId="0" applyNumberFormat="1" applyFill="1" applyBorder="1" applyAlignment="1">
      <alignment/>
    </xf>
    <xf numFmtId="169" fontId="50" fillId="4" borderId="10" xfId="0" applyNumberFormat="1" applyFont="1" applyFill="1" applyBorder="1" applyAlignment="1">
      <alignment/>
    </xf>
    <xf numFmtId="169" fontId="50" fillId="3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/>
    </xf>
    <xf numFmtId="165" fontId="51" fillId="34" borderId="10" xfId="0" applyNumberFormat="1" applyFont="1" applyFill="1" applyBorder="1" applyAlignment="1">
      <alignment/>
    </xf>
    <xf numFmtId="164" fontId="51" fillId="34" borderId="10" xfId="58" applyNumberFormat="1" applyFont="1" applyFill="1" applyBorder="1" applyAlignment="1">
      <alignment/>
    </xf>
    <xf numFmtId="10" fontId="51" fillId="34" borderId="10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2" fillId="3" borderId="10" xfId="58" applyNumberFormat="1" applyFon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2" fillId="4" borderId="10" xfId="58" applyNumberFormat="1" applyFont="1" applyFill="1" applyBorder="1" applyAlignment="1">
      <alignment horizontal="center" vertical="center"/>
    </xf>
    <xf numFmtId="0" fontId="51" fillId="3" borderId="26" xfId="0" applyFont="1" applyFill="1" applyBorder="1" applyAlignment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1" fillId="3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2 2" xfId="50"/>
    <cellStyle name="Normale 2 3" xfId="51"/>
    <cellStyle name="Normale 2 4" xfId="52"/>
    <cellStyle name="Normale 2 5" xfId="53"/>
    <cellStyle name="Normale 3" xfId="54"/>
    <cellStyle name="Normale 6" xfId="55"/>
    <cellStyle name="Nota" xfId="56"/>
    <cellStyle name="Output" xfId="57"/>
    <cellStyle name="Percent" xfId="58"/>
    <cellStyle name="Percentuale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5D1D1"/>
      <rgbColor rgb="00FF99CC"/>
      <rgbColor rgb="00F4F4F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N19"/>
  <sheetViews>
    <sheetView zoomScale="140" zoomScaleNormal="140" zoomScalePageLayoutView="0" workbookViewId="0" topLeftCell="A1">
      <selection activeCell="K12" sqref="K12"/>
    </sheetView>
  </sheetViews>
  <sheetFormatPr defaultColWidth="9.140625" defaultRowHeight="10.5"/>
  <cols>
    <col min="1" max="1" width="9.140625" style="4" customWidth="1"/>
    <col min="2" max="2" width="10.7109375" style="4" bestFit="1" customWidth="1"/>
    <col min="3" max="3" width="11.57421875" style="4" bestFit="1" customWidth="1"/>
    <col min="4" max="4" width="11.00390625" style="4" hidden="1" customWidth="1"/>
    <col min="5" max="5" width="11.00390625" style="4" bestFit="1" customWidth="1"/>
    <col min="6" max="6" width="10.8515625" style="4" hidden="1" customWidth="1"/>
    <col min="7" max="7" width="2.00390625" style="4" customWidth="1"/>
    <col min="8" max="8" width="11.57421875" style="4" bestFit="1" customWidth="1"/>
    <col min="9" max="9" width="11.00390625" style="4" hidden="1" customWidth="1"/>
    <col min="10" max="10" width="11.00390625" style="4" bestFit="1" customWidth="1"/>
    <col min="11" max="12" width="9.140625" style="4" customWidth="1"/>
    <col min="13" max="13" width="10.57421875" style="4" bestFit="1" customWidth="1"/>
    <col min="14" max="16384" width="9.140625" style="4" customWidth="1"/>
  </cols>
  <sheetData>
    <row r="2" spans="3:4" ht="10.5">
      <c r="C2" s="62"/>
      <c r="D2" s="62"/>
    </row>
    <row r="3" spans="2:10" s="6" customFormat="1" ht="27.75" customHeight="1">
      <c r="B3" s="56"/>
      <c r="C3" s="55" t="s">
        <v>16</v>
      </c>
      <c r="D3" s="55" t="s">
        <v>17</v>
      </c>
      <c r="E3" s="55" t="s">
        <v>18</v>
      </c>
      <c r="F3" s="57" t="s">
        <v>19</v>
      </c>
      <c r="G3" s="69"/>
      <c r="H3" s="55" t="s">
        <v>16</v>
      </c>
      <c r="I3" s="55" t="s">
        <v>17</v>
      </c>
      <c r="J3" s="55" t="s">
        <v>18</v>
      </c>
    </row>
    <row r="4" spans="2:14" ht="15">
      <c r="B4" s="43" t="s">
        <v>4</v>
      </c>
      <c r="C4" s="44">
        <v>43491</v>
      </c>
      <c r="D4" s="45">
        <f>C4*E4</f>
        <v>17513.8257</v>
      </c>
      <c r="E4" s="46">
        <v>0.4027</v>
      </c>
      <c r="F4" s="47">
        <f>C4/$C$16</f>
        <v>0.07468758713454934</v>
      </c>
      <c r="G4" s="70"/>
      <c r="H4" s="63">
        <f>SUM(C4:C7)</f>
        <v>148400</v>
      </c>
      <c r="I4" s="63">
        <f>SUM(D4:D7)</f>
        <v>63600.9154</v>
      </c>
      <c r="J4" s="65">
        <f>I4/H4</f>
        <v>0.4285775970350404</v>
      </c>
      <c r="L4" s="7"/>
      <c r="M4" s="8"/>
      <c r="N4" s="7"/>
    </row>
    <row r="5" spans="2:14" ht="15">
      <c r="B5" s="43" t="s">
        <v>5</v>
      </c>
      <c r="C5" s="44">
        <v>39005</v>
      </c>
      <c r="D5" s="45">
        <f aca="true" t="shared" si="0" ref="D5:D15">C5*E5</f>
        <v>16869.6625</v>
      </c>
      <c r="E5" s="46">
        <v>0.4325</v>
      </c>
      <c r="F5" s="47">
        <f aca="true" t="shared" si="1" ref="F5:F15">C5/$C$16</f>
        <v>0.06698372849976081</v>
      </c>
      <c r="G5" s="70"/>
      <c r="H5" s="64"/>
      <c r="I5" s="64"/>
      <c r="J5" s="65"/>
      <c r="L5" s="7"/>
      <c r="M5" s="8"/>
      <c r="N5" s="7"/>
    </row>
    <row r="6" spans="2:14" ht="15">
      <c r="B6" s="43" t="s">
        <v>6</v>
      </c>
      <c r="C6" s="44">
        <v>31116</v>
      </c>
      <c r="D6" s="45">
        <f t="shared" si="0"/>
        <v>13834.1736</v>
      </c>
      <c r="E6" s="46">
        <v>0.4446</v>
      </c>
      <c r="F6" s="47">
        <f t="shared" si="1"/>
        <v>0.053435859402603696</v>
      </c>
      <c r="G6" s="70"/>
      <c r="H6" s="64"/>
      <c r="I6" s="64"/>
      <c r="J6" s="65"/>
      <c r="L6" s="7"/>
      <c r="M6" s="8"/>
      <c r="N6" s="7"/>
    </row>
    <row r="7" spans="2:14" ht="15">
      <c r="B7" s="43" t="s">
        <v>7</v>
      </c>
      <c r="C7" s="44">
        <v>34788</v>
      </c>
      <c r="D7" s="45">
        <f t="shared" si="0"/>
        <v>15383.2536</v>
      </c>
      <c r="E7" s="46">
        <v>0.4422</v>
      </c>
      <c r="F7" s="47">
        <f t="shared" si="1"/>
        <v>0.05974182661324648</v>
      </c>
      <c r="G7" s="70"/>
      <c r="H7" s="64"/>
      <c r="I7" s="64"/>
      <c r="J7" s="65"/>
      <c r="L7" s="7"/>
      <c r="M7" s="8"/>
      <c r="N7" s="7"/>
    </row>
    <row r="8" spans="2:14" ht="15">
      <c r="B8" s="48" t="s">
        <v>8</v>
      </c>
      <c r="C8" s="49">
        <v>39589</v>
      </c>
      <c r="D8" s="50">
        <f t="shared" si="0"/>
        <v>15780.1754</v>
      </c>
      <c r="E8" s="51">
        <v>0.3986</v>
      </c>
      <c r="F8" s="52">
        <f t="shared" si="1"/>
        <v>0.06798663831757545</v>
      </c>
      <c r="G8" s="70"/>
      <c r="H8" s="66">
        <f>SUM(C8:C9)</f>
        <v>76964</v>
      </c>
      <c r="I8" s="66">
        <f>SUM(D8:D9)</f>
        <v>29444.4754</v>
      </c>
      <c r="J8" s="68">
        <f>I8/H8</f>
        <v>0.38257465048594147</v>
      </c>
      <c r="L8" s="7"/>
      <c r="M8" s="8"/>
      <c r="N8" s="7"/>
    </row>
    <row r="9" spans="2:14" ht="15">
      <c r="B9" s="48" t="s">
        <v>9</v>
      </c>
      <c r="C9" s="49">
        <v>37375</v>
      </c>
      <c r="D9" s="50">
        <f t="shared" si="0"/>
        <v>13664.3</v>
      </c>
      <c r="E9" s="51">
        <v>0.3656</v>
      </c>
      <c r="F9" s="52">
        <f t="shared" si="1"/>
        <v>0.06418451102880554</v>
      </c>
      <c r="G9" s="70"/>
      <c r="H9" s="67"/>
      <c r="I9" s="67"/>
      <c r="J9" s="68"/>
      <c r="L9" s="7"/>
      <c r="M9" s="8"/>
      <c r="N9" s="7"/>
    </row>
    <row r="10" spans="2:14" ht="15">
      <c r="B10" s="43" t="s">
        <v>10</v>
      </c>
      <c r="C10" s="44">
        <v>40671</v>
      </c>
      <c r="D10" s="45">
        <f t="shared" si="0"/>
        <v>12095.5554</v>
      </c>
      <c r="E10" s="46">
        <v>0.2974</v>
      </c>
      <c r="F10" s="47">
        <f t="shared" si="1"/>
        <v>0.06984476917866354</v>
      </c>
      <c r="G10" s="70"/>
      <c r="H10" s="63">
        <f>SUM(C10:C13)</f>
        <v>255243.28689813265</v>
      </c>
      <c r="I10" s="63">
        <f>SUM(D10:D13)</f>
        <v>103736.38528681191</v>
      </c>
      <c r="J10" s="65">
        <f>I10/H10</f>
        <v>0.4064216009262293</v>
      </c>
      <c r="L10" s="7"/>
      <c r="M10" s="8"/>
      <c r="N10" s="7"/>
    </row>
    <row r="11" spans="2:14" ht="15">
      <c r="B11" s="43" t="s">
        <v>11</v>
      </c>
      <c r="C11" s="44">
        <v>43708</v>
      </c>
      <c r="D11" s="45">
        <f t="shared" si="0"/>
        <v>13763.6492</v>
      </c>
      <c r="E11" s="46">
        <v>0.3149</v>
      </c>
      <c r="F11" s="47">
        <f t="shared" si="1"/>
        <v>0.07506024369356609</v>
      </c>
      <c r="G11" s="70"/>
      <c r="H11" s="64"/>
      <c r="I11" s="64"/>
      <c r="J11" s="65"/>
      <c r="L11" s="7"/>
      <c r="M11" s="8"/>
      <c r="N11" s="7"/>
    </row>
    <row r="12" spans="2:14" ht="15">
      <c r="B12" s="43" t="s">
        <v>12</v>
      </c>
      <c r="C12" s="54">
        <v>48654.28589396383</v>
      </c>
      <c r="D12" s="45">
        <f t="shared" si="0"/>
        <v>21208.403221178836</v>
      </c>
      <c r="E12" s="46">
        <v>0.4359</v>
      </c>
      <c r="F12" s="47">
        <f t="shared" si="1"/>
        <v>0.08355455650996066</v>
      </c>
      <c r="G12" s="70"/>
      <c r="H12" s="64"/>
      <c r="I12" s="64"/>
      <c r="J12" s="65"/>
      <c r="L12" s="7"/>
      <c r="M12" s="8"/>
      <c r="N12" s="7"/>
    </row>
    <row r="13" spans="2:14" ht="15">
      <c r="B13" s="43" t="s">
        <v>13</v>
      </c>
      <c r="C13" s="54">
        <v>122210.00100416882</v>
      </c>
      <c r="D13" s="45">
        <f t="shared" si="0"/>
        <v>56668.77746563308</v>
      </c>
      <c r="E13" s="46">
        <v>0.4637</v>
      </c>
      <c r="F13" s="47">
        <f t="shared" si="1"/>
        <v>0.2098726195928404</v>
      </c>
      <c r="G13" s="70"/>
      <c r="H13" s="64"/>
      <c r="I13" s="64"/>
      <c r="J13" s="65"/>
      <c r="L13" s="7"/>
      <c r="M13" s="8"/>
      <c r="N13" s="7"/>
    </row>
    <row r="14" spans="2:14" ht="15">
      <c r="B14" s="48" t="s">
        <v>14</v>
      </c>
      <c r="C14" s="53">
        <v>58833.959346377385</v>
      </c>
      <c r="D14" s="50">
        <f t="shared" si="0"/>
        <v>22856.993206067615</v>
      </c>
      <c r="E14" s="51">
        <v>0.3885</v>
      </c>
      <c r="F14" s="52">
        <f t="shared" si="1"/>
        <v>0.1010362250845714</v>
      </c>
      <c r="G14" s="70"/>
      <c r="H14" s="66">
        <f>SUM(C14:C15)</f>
        <v>101698.30990272749</v>
      </c>
      <c r="I14" s="66">
        <f>SUM(D14:D15)</f>
        <v>38695.37073663898</v>
      </c>
      <c r="J14" s="68">
        <f>I14/H14</f>
        <v>0.3804917778245319</v>
      </c>
      <c r="L14" s="7"/>
      <c r="M14" s="8"/>
      <c r="N14" s="7"/>
    </row>
    <row r="15" spans="2:14" ht="15">
      <c r="B15" s="48" t="s">
        <v>15</v>
      </c>
      <c r="C15" s="53">
        <v>42864.3505563501</v>
      </c>
      <c r="D15" s="50">
        <f t="shared" si="0"/>
        <v>15838.377530571363</v>
      </c>
      <c r="E15" s="51">
        <v>0.3695</v>
      </c>
      <c r="F15" s="52">
        <f t="shared" si="1"/>
        <v>0.0736114349438566</v>
      </c>
      <c r="G15" s="70"/>
      <c r="H15" s="67"/>
      <c r="I15" s="67"/>
      <c r="J15" s="68"/>
      <c r="L15" s="7"/>
      <c r="M15" s="8"/>
      <c r="N15" s="7"/>
    </row>
    <row r="16" spans="2:14" ht="10.5">
      <c r="B16" s="58"/>
      <c r="C16" s="59">
        <f>SUM(C4:C15)</f>
        <v>582305.5968008601</v>
      </c>
      <c r="D16" s="59">
        <f>SUM(D4:D15)</f>
        <v>235477.14682345092</v>
      </c>
      <c r="E16" s="60">
        <f>D16/C16</f>
        <v>0.40438757263736314</v>
      </c>
      <c r="F16" s="61">
        <f>SUM(F4:F15)</f>
        <v>1.0000000000000002</v>
      </c>
      <c r="G16" s="71"/>
      <c r="H16" s="59">
        <f>SUM(H4:H15)</f>
        <v>582305.5968008601</v>
      </c>
      <c r="I16" s="59">
        <f>SUM(I4:I15)</f>
        <v>235477.1468234509</v>
      </c>
      <c r="J16" s="60">
        <f>I16/H16</f>
        <v>0.4043875726373631</v>
      </c>
      <c r="M16" s="5"/>
      <c r="N16" s="7"/>
    </row>
    <row r="18" spans="5:7" ht="10.5">
      <c r="E18" s="9"/>
      <c r="F18" s="5"/>
      <c r="G18" s="5"/>
    </row>
    <row r="19" ht="10.5">
      <c r="E19" s="10"/>
    </row>
  </sheetData>
  <sheetProtection/>
  <mergeCells count="14">
    <mergeCell ref="J10:J13"/>
    <mergeCell ref="H14:H15"/>
    <mergeCell ref="I14:I15"/>
    <mergeCell ref="J14:J15"/>
    <mergeCell ref="C2:D2"/>
    <mergeCell ref="H4:H7"/>
    <mergeCell ref="I4:I7"/>
    <mergeCell ref="J4:J7"/>
    <mergeCell ref="H8:H9"/>
    <mergeCell ref="I8:I9"/>
    <mergeCell ref="J8:J9"/>
    <mergeCell ref="G3:G16"/>
    <mergeCell ref="H10:H13"/>
    <mergeCell ref="I10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3:K12"/>
  <sheetViews>
    <sheetView tabSelected="1" zoomScale="90" zoomScaleNormal="90" zoomScalePageLayoutView="0" workbookViewId="0" topLeftCell="A1">
      <selection activeCell="B24" sqref="B24"/>
    </sheetView>
  </sheetViews>
  <sheetFormatPr defaultColWidth="9.140625" defaultRowHeight="10.5"/>
  <cols>
    <col min="1" max="1" width="28.28125" style="11" customWidth="1"/>
    <col min="2" max="2" width="18.57421875" style="1" bestFit="1" customWidth="1"/>
    <col min="3" max="3" width="15.57421875" style="1" bestFit="1" customWidth="1"/>
    <col min="4" max="4" width="18.57421875" style="1" bestFit="1" customWidth="1"/>
    <col min="5" max="5" width="15.7109375" style="1" bestFit="1" customWidth="1"/>
    <col min="6" max="6" width="18.57421875" style="1" bestFit="1" customWidth="1"/>
    <col min="7" max="7" width="12.00390625" style="1" customWidth="1"/>
    <col min="8" max="8" width="17.57421875" style="1" customWidth="1"/>
    <col min="9" max="9" width="11.00390625" style="1" customWidth="1"/>
    <col min="10" max="10" width="15.7109375" style="1" bestFit="1" customWidth="1"/>
    <col min="11" max="11" width="19.140625" style="1" customWidth="1"/>
    <col min="12" max="16384" width="9.140625" style="1" customWidth="1"/>
  </cols>
  <sheetData>
    <row r="2" ht="11.25" thickBot="1"/>
    <row r="3" spans="1:11" s="42" customFormat="1" ht="44.25" customHeight="1" thickBot="1">
      <c r="A3" s="39"/>
      <c r="B3" s="40" t="s">
        <v>30</v>
      </c>
      <c r="C3" s="40" t="s">
        <v>3</v>
      </c>
      <c r="D3" s="40" t="s">
        <v>0</v>
      </c>
      <c r="E3" s="40" t="s">
        <v>1</v>
      </c>
      <c r="F3" s="40" t="s">
        <v>2</v>
      </c>
      <c r="G3" s="72" t="s">
        <v>20</v>
      </c>
      <c r="H3" s="73"/>
      <c r="I3" s="72" t="s">
        <v>21</v>
      </c>
      <c r="J3" s="73"/>
      <c r="K3" s="41" t="s">
        <v>22</v>
      </c>
    </row>
    <row r="4" spans="1:11" ht="18">
      <c r="A4" s="35" t="s">
        <v>25</v>
      </c>
      <c r="B4" s="17">
        <f>'ob. ricavi x mese '!H4</f>
        <v>148400</v>
      </c>
      <c r="C4" s="18">
        <v>0.6</v>
      </c>
      <c r="D4" s="17">
        <f>(B4/C4)</f>
        <v>247333.33333333334</v>
      </c>
      <c r="E4" s="19">
        <f>'ob. ricavi x mese '!J4</f>
        <v>0.4285775970350404</v>
      </c>
      <c r="F4" s="17">
        <f>D4*(100%-E4)</f>
        <v>141331.8076666667</v>
      </c>
      <c r="G4" s="20">
        <v>0.2</v>
      </c>
      <c r="H4" s="17">
        <f>G4*F4</f>
        <v>28266.36153333334</v>
      </c>
      <c r="I4" s="20">
        <v>0.1</v>
      </c>
      <c r="J4" s="17">
        <f>I4*F4</f>
        <v>14133.18076666667</v>
      </c>
      <c r="K4" s="21">
        <f>F4-H4-J4</f>
        <v>98932.26536666667</v>
      </c>
    </row>
    <row r="5" spans="1:11" s="2" customFormat="1" ht="18.75" customHeight="1">
      <c r="A5" s="36" t="s">
        <v>26</v>
      </c>
      <c r="B5" s="13">
        <f>'ob. ricavi x mese '!H8</f>
        <v>76964</v>
      </c>
      <c r="C5" s="12">
        <v>0.5</v>
      </c>
      <c r="D5" s="13">
        <f>(B5/C5)</f>
        <v>153928</v>
      </c>
      <c r="E5" s="14">
        <f>'ob. ricavi x mese '!J8</f>
        <v>0.38257465048594147</v>
      </c>
      <c r="F5" s="13">
        <f>D5*(100%-E5)</f>
        <v>95039.0492</v>
      </c>
      <c r="G5" s="15">
        <v>1</v>
      </c>
      <c r="H5" s="13">
        <f>G5*F5</f>
        <v>95039.0492</v>
      </c>
      <c r="I5" s="15"/>
      <c r="J5" s="13">
        <f>I5*F5</f>
        <v>0</v>
      </c>
      <c r="K5" s="22">
        <f>F5-H5-J5</f>
        <v>0</v>
      </c>
    </row>
    <row r="6" spans="1:11" s="3" customFormat="1" ht="18.75" thickBot="1">
      <c r="A6" s="37" t="s">
        <v>27</v>
      </c>
      <c r="B6" s="23">
        <f>B4+B5</f>
        <v>225364</v>
      </c>
      <c r="C6" s="24"/>
      <c r="D6" s="23">
        <f>D4+D5</f>
        <v>401261.3333333334</v>
      </c>
      <c r="E6" s="24"/>
      <c r="F6" s="23">
        <f>F4+F5</f>
        <v>236370.8568666667</v>
      </c>
      <c r="G6" s="24"/>
      <c r="H6" s="23">
        <f>H4+H5</f>
        <v>123305.41073333334</v>
      </c>
      <c r="I6" s="24"/>
      <c r="J6" s="23">
        <f>J4+J5</f>
        <v>14133.18076666667</v>
      </c>
      <c r="K6" s="25">
        <f>K5+K4</f>
        <v>98932.26536666667</v>
      </c>
    </row>
    <row r="7" spans="1:11" ht="9" customHeight="1" thickBot="1">
      <c r="A7" s="26"/>
      <c r="B7" s="27"/>
      <c r="C7" s="27"/>
      <c r="D7" s="28"/>
      <c r="E7" s="28"/>
      <c r="F7" s="28"/>
      <c r="G7" s="29"/>
      <c r="H7" s="30"/>
      <c r="I7" s="29"/>
      <c r="J7" s="31"/>
      <c r="K7" s="27"/>
    </row>
    <row r="8" spans="1:11" s="2" customFormat="1" ht="23.25" customHeight="1">
      <c r="A8" s="35" t="s">
        <v>23</v>
      </c>
      <c r="B8" s="17">
        <f>'ob. ricavi x mese '!H10</f>
        <v>255243.28689813265</v>
      </c>
      <c r="C8" s="18">
        <v>0.6</v>
      </c>
      <c r="D8" s="17">
        <f>(B8/C8)</f>
        <v>425405.47816355445</v>
      </c>
      <c r="E8" s="19">
        <f>'ob. ricavi x mese '!J10</f>
        <v>0.4064216009262293</v>
      </c>
      <c r="F8" s="17">
        <f>D8*(100%-E8)</f>
        <v>252511.50268553453</v>
      </c>
      <c r="G8" s="20">
        <v>0.2</v>
      </c>
      <c r="H8" s="17">
        <f>G8*F8</f>
        <v>50502.30053710691</v>
      </c>
      <c r="I8" s="20">
        <v>0.1</v>
      </c>
      <c r="J8" s="17">
        <f>I8*F8</f>
        <v>25251.150268553454</v>
      </c>
      <c r="K8" s="21">
        <f>F8-H8-J8</f>
        <v>176758.05187987417</v>
      </c>
    </row>
    <row r="9" spans="1:11" s="2" customFormat="1" ht="18.75" customHeight="1">
      <c r="A9" s="36" t="s">
        <v>24</v>
      </c>
      <c r="B9" s="13">
        <f>'ob. ricavi x mese '!H14</f>
        <v>101698.30990272749</v>
      </c>
      <c r="C9" s="12">
        <v>0.5</v>
      </c>
      <c r="D9" s="13">
        <f>(B9/C9)</f>
        <v>203396.61980545497</v>
      </c>
      <c r="E9" s="14">
        <f>'ob. ricavi x mese '!J14</f>
        <v>0.3804917778245319</v>
      </c>
      <c r="F9" s="13">
        <f>D9*(100%-E9)</f>
        <v>126005.87833217702</v>
      </c>
      <c r="G9" s="15">
        <v>1</v>
      </c>
      <c r="H9" s="13">
        <f>G9*F9</f>
        <v>126005.87833217702</v>
      </c>
      <c r="I9" s="15"/>
      <c r="J9" s="13">
        <f>I9*F9</f>
        <v>0</v>
      </c>
      <c r="K9" s="22">
        <f>F9-H9-J9</f>
        <v>0</v>
      </c>
    </row>
    <row r="10" spans="1:11" s="3" customFormat="1" ht="18.75" thickBot="1">
      <c r="A10" s="37" t="s">
        <v>28</v>
      </c>
      <c r="B10" s="23">
        <f>B8+B9</f>
        <v>356941.59680086013</v>
      </c>
      <c r="C10" s="24"/>
      <c r="D10" s="23">
        <f>D8+D9</f>
        <v>628802.0979690094</v>
      </c>
      <c r="E10" s="24"/>
      <c r="F10" s="23">
        <f>F8+F9</f>
        <v>378517.38101771154</v>
      </c>
      <c r="G10" s="24"/>
      <c r="H10" s="23">
        <f>H8+H9</f>
        <v>176508.17886928393</v>
      </c>
      <c r="I10" s="24"/>
      <c r="J10" s="23">
        <f>J8+J9</f>
        <v>25251.150268553454</v>
      </c>
      <c r="K10" s="25">
        <f>K9+K8</f>
        <v>176758.05187987417</v>
      </c>
    </row>
    <row r="11" spans="2:11" ht="9" customHeight="1" thickBo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3" customFormat="1" ht="18.75" thickBot="1">
      <c r="A12" s="38" t="s">
        <v>29</v>
      </c>
      <c r="B12" s="32">
        <f>B6+B10</f>
        <v>582305.5968008601</v>
      </c>
      <c r="C12" s="33"/>
      <c r="D12" s="32">
        <f>D6+D10</f>
        <v>1030063.4313023428</v>
      </c>
      <c r="E12" s="33"/>
      <c r="F12" s="32">
        <f>F6+F10</f>
        <v>614888.2378843783</v>
      </c>
      <c r="G12" s="33"/>
      <c r="H12" s="32">
        <f>H6+H10</f>
        <v>299813.58960261726</v>
      </c>
      <c r="I12" s="33"/>
      <c r="J12" s="32">
        <f>J6+J10</f>
        <v>39384.33103522012</v>
      </c>
      <c r="K12" s="34">
        <f>K6+K10</f>
        <v>275690.31724654086</v>
      </c>
    </row>
  </sheetData>
  <sheetProtection/>
  <mergeCells count="2"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mdenegri</cp:lastModifiedBy>
  <cp:lastPrinted>2011-11-24T11:06:14Z</cp:lastPrinted>
  <dcterms:created xsi:type="dcterms:W3CDTF">2008-12-18T15:58:38Z</dcterms:created>
  <dcterms:modified xsi:type="dcterms:W3CDTF">2011-11-27T22:38:48Z</dcterms:modified>
  <cp:category/>
  <cp:version/>
  <cp:contentType/>
  <cp:contentStatus/>
</cp:coreProperties>
</file>